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<sst xmlns="http://schemas.openxmlformats.org/spreadsheetml/2006/main" count="393" uniqueCount="69">
  <si>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</si>
  <si>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</si>
  <si>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</si>
  <si>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</si>
  <si>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</si>
  <si>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</si>
  <si>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</si>
  <si>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</si>
  <si>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</si>
  <si>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</si>
  <si>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</si>
  <si>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</si>
  <si>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</si>
  <si>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</si>
  <si>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</si>
  <si>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</si>
  <si>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</si>
  <si>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</si>
  <si>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</si>
  <si>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</si>
  <si>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</si>
  <si>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</si>
  <si>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</si>
  <si>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</si>
  <si>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</si>
  <si>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</si>
  <si>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</si>
  <si>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</si>
  <si>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</si>
  <si>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</si>
  <si>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</si>
  <si>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</si>
  <si>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</si>
  <si>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</si>
  <si>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</si>
  <si>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</si>
  <si>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</si>
  <si>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</si>
  <si>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</si>
  <si>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</si>
  <si>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</si>
  <si>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</si>
  <si>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</si>
  <si>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</si>
  <si>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</si>
  <si>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</si>
  <si>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</si>
  <si>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</si>
  <si>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</si>
  <si>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</si>
  <si>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</si>
  <si>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</si>
  <si>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</si>
  <si>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</si>
  <si>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</si>
  <si>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</si>
  <si>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</si>
  <si>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</si>
  <si>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</si>
  <si>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</si>
  <si>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</si>
  <si>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</si>
  <si>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</si>
  <si>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</si>
  <si>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</si>
  <si>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R.M.N°380-2021-PRODUCE; R.M.N°414-2021-PRODUCE; R.M.N°463-2021-PRODUCE</t>
  </si>
  <si>
    <t xml:space="preserve">        Fecha  : 14/01/2022</t>
  </si>
  <si>
    <t>Callao, 17 de enero del 2022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</si>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</sst>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24" fillId="0" borderId="0"/>
    <xf numFmtId="0" fontId="25" fillId="0" borderId="0"/>
    <xf numFmtId="169" fontId="25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1" fontId="14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14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1" fontId="18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 applyBorder="1"/>
    <xf numFmtId="0" fontId="14" fillId="0" borderId="2" xfId="0" applyFont="1" applyBorder="1" applyAlignment="1">
      <alignment horizontal="left"/>
    </xf>
    <xf numFmtId="167" fontId="3" fillId="0" borderId="0" xfId="0" applyNumberFormat="1" applyFont="1"/>
    <xf numFmtId="0" fontId="19" fillId="3" borderId="2" xfId="0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2" xfId="0" applyFont="1" applyBorder="1"/>
    <xf numFmtId="168" fontId="18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1" fillId="2" borderId="4" xfId="0" applyNumberFormat="1" applyFont="1" applyFill="1" applyBorder="1" applyAlignment="1">
      <alignment horizontal="center" wrapText="1"/>
    </xf>
    <xf numFmtId="168" fontId="20" fillId="2" borderId="4" xfId="0" applyNumberFormat="1" applyFont="1" applyFill="1" applyBorder="1" applyAlignment="1">
      <alignment horizontal="center" wrapText="1"/>
    </xf>
    <xf numFmtId="168" fontId="20" fillId="0" borderId="4" xfId="0" applyNumberFormat="1" applyFont="1" applyBorder="1" applyAlignment="1">
      <alignment horizontal="center" wrapText="1"/>
    </xf>
    <xf numFmtId="168" fontId="16" fillId="0" borderId="2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168" fontId="2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1" fontId="7" fillId="0" borderId="0" xfId="0" applyNumberFormat="1" applyFont="1" applyBorder="1" applyAlignment="1">
      <alignment horizontal="center"/>
    </xf>
    <xf numFmtId="0" fontId="14" fillId="0" borderId="0" xfId="0" applyFont="1"/>
    <xf numFmtId="1" fontId="22" fillId="0" borderId="0" xfId="0" applyNumberFormat="1" applyFont="1" applyBorder="1" applyProtection="1">
      <protection locked="0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2" fillId="0" borderId="0" xfId="0" applyNumberFormat="1" applyFont="1" applyBorder="1" applyAlignment="1" applyProtection="1"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168" fontId="1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center"/>
    </xf>
  </cellXfs>
  <cellStyles count="7">
    <cellStyle name="Estilo 1" xfId="3"/>
    <cellStyle name="Euro" xfId="4"/>
    <cellStyle name="Normal" xfId="0" builtinId="0"/>
    <cellStyle name="Normal 2" xfId="5"/>
    <cellStyle name="Normal 3" xfId="2"/>
    <cellStyle name="Normal 4" xfId="6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B1" zoomScale="23" zoomScaleNormal="23" workbookViewId="0">
      <selection activeCell="V12" sqref="V12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0" t="s">
        <v>63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2:48" ht="45" customHeight="1" x14ac:dyDescent="0.5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2" t="s">
        <v>4</v>
      </c>
      <c r="AN6" s="72"/>
      <c r="AO6" s="72"/>
      <c r="AP6" s="72"/>
      <c r="AQ6" s="72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3"/>
      <c r="AP7" s="73"/>
      <c r="AQ7" s="73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2" t="s">
        <v>66</v>
      </c>
      <c r="AP8" s="72"/>
      <c r="AQ8" s="72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9" t="s">
        <v>19</v>
      </c>
      <c r="Z10" s="69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8" t="s">
        <v>27</v>
      </c>
      <c r="AP10" s="68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582.65000000000009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200.32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3138.2349999999997</v>
      </c>
      <c r="AL12" s="30">
        <v>464.125</v>
      </c>
      <c r="AM12" s="30">
        <v>305.02999999999997</v>
      </c>
      <c r="AN12" s="30">
        <v>198.98</v>
      </c>
      <c r="AO12" s="30">
        <f>SUMIF($C$11:$AN$11,"Ind",C12:AN12)</f>
        <v>4025.915</v>
      </c>
      <c r="AP12" s="30">
        <f>SUMIF($C$11:$AN$11,"I.Mad",C12:AN12)</f>
        <v>863.42499999999995</v>
      </c>
      <c r="AQ12" s="30">
        <f>SUM(AO12:AP12)</f>
        <v>4889.34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>
        <v>6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>
        <v>2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28</v>
      </c>
      <c r="AL13" s="30">
        <v>7</v>
      </c>
      <c r="AM13" s="30">
        <v>6</v>
      </c>
      <c r="AN13" s="30">
        <v>6</v>
      </c>
      <c r="AO13" s="30">
        <f>SUMIF($C$11:$AN$11,"Ind*",C13:AN13)</f>
        <v>40</v>
      </c>
      <c r="AP13" s="30">
        <f>SUMIF($C$11:$AN$11,"I.Mad",C13:AN13)</f>
        <v>15</v>
      </c>
      <c r="AQ13" s="30">
        <f>SUM(AO13:AP13)</f>
        <v>55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68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>
        <v>2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>
        <v>9</v>
      </c>
      <c r="AL14" s="30">
        <v>1</v>
      </c>
      <c r="AM14" s="30">
        <v>3</v>
      </c>
      <c r="AN14" s="30">
        <v>1</v>
      </c>
      <c r="AO14" s="30">
        <f>SUMIF($C$11:$AN$11,"Ind*",C14:AN14)</f>
        <v>12</v>
      </c>
      <c r="AP14" s="30">
        <f>SUMIF($C$11:$AN$11,"I.Mad",C14:AN14)</f>
        <v>4</v>
      </c>
      <c r="AQ14" s="30">
        <f>SUM(AO14:AP14)</f>
        <v>16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>
        <v>55.066074849763176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>
        <v>39.7400235282404</v>
      </c>
      <c r="AL15" s="30">
        <v>38.333333333333336</v>
      </c>
      <c r="AM15" s="30">
        <v>31.168243461743263</v>
      </c>
      <c r="AN15" s="30">
        <v>32.768361581920907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>
        <v>12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>
        <v>12</v>
      </c>
      <c r="AL16" s="36">
        <v>12</v>
      </c>
      <c r="AM16" s="36">
        <v>12.5</v>
      </c>
      <c r="AN16" s="36">
        <v>12.5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582.65000000000009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200.32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3138.2349999999997</v>
      </c>
      <c r="AL41" s="42">
        <f t="shared" si="3"/>
        <v>464.125</v>
      </c>
      <c r="AM41" s="42">
        <f t="shared" si="3"/>
        <v>305.02999999999997</v>
      </c>
      <c r="AN41" s="42">
        <f t="shared" si="3"/>
        <v>198.98</v>
      </c>
      <c r="AO41" s="42">
        <f>SUM(AO12,AO18,AO24:AO37)</f>
        <v>4025.915</v>
      </c>
      <c r="AP41" s="42">
        <f>SUM(AP12,AP18,AP24:AP37)</f>
        <v>863.42499999999995</v>
      </c>
      <c r="AQ41" s="42">
        <f t="shared" si="2"/>
        <v>4889.34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15.7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2022-01-18T03:18:45Z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